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3FE60136-DDAB-4665-824C-A7EE70FF2626}" xr6:coauthVersionLast="47" xr6:coauthVersionMax="47" xr10:uidLastSave="{00000000-0000-0000-0000-000000000000}"/>
  <bookViews>
    <workbookView xWindow="28680" yWindow="-30" windowWidth="29040" windowHeight="15720" tabRatio="629" xr2:uid="{8B2F1F53-5A6D-4DBD-851F-30FE73A78476}"/>
  </bookViews>
  <sheets>
    <sheet name="Sales Order" sheetId="1" r:id="rId1"/>
  </sheets>
  <definedNames>
    <definedName name="_xlnm.Print_Area" localSheetId="0">'Sales Order'!$A$2:$S$33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" l="1"/>
  <c r="R31" i="1"/>
  <c r="P31" i="1"/>
  <c r="Q31" i="1" s="1"/>
  <c r="R29" i="1"/>
  <c r="P29" i="1"/>
  <c r="Q29" i="1" s="1"/>
  <c r="R28" i="1"/>
  <c r="P28" i="1"/>
  <c r="Q28" i="1" s="1"/>
  <c r="R27" i="1"/>
  <c r="P27" i="1"/>
  <c r="Q27" i="1" s="1"/>
  <c r="R26" i="1"/>
  <c r="P26" i="1"/>
  <c r="Q26" i="1" s="1"/>
  <c r="R24" i="1"/>
  <c r="R23" i="1"/>
  <c r="P24" i="1"/>
  <c r="P23" i="1"/>
  <c r="R22" i="1"/>
  <c r="R21" i="1"/>
  <c r="P22" i="1"/>
  <c r="P21" i="1"/>
  <c r="R19" i="1"/>
  <c r="P19" i="1"/>
  <c r="Q19" i="1" s="1"/>
  <c r="P18" i="1"/>
  <c r="Q18" i="1" s="1"/>
  <c r="P16" i="1"/>
  <c r="Q16" i="1" s="1"/>
  <c r="R16" i="1" s="1"/>
  <c r="P15" i="1"/>
  <c r="Q15" i="1" s="1"/>
  <c r="R15" i="1" s="1"/>
  <c r="P13" i="1"/>
  <c r="Q13" i="1" s="1"/>
  <c r="P12" i="1"/>
  <c r="Q12" i="1" s="1"/>
  <c r="R12" i="1" s="1"/>
  <c r="S12" i="1" s="1"/>
  <c r="H19" i="1"/>
  <c r="H18" i="1"/>
  <c r="H16" i="1"/>
  <c r="H15" i="1"/>
  <c r="H13" i="1"/>
  <c r="H12" i="1"/>
  <c r="S26" i="1" l="1"/>
  <c r="S28" i="1"/>
  <c r="S29" i="1"/>
  <c r="S31" i="1"/>
  <c r="S27" i="1"/>
  <c r="R13" i="1"/>
  <c r="S13" i="1" s="1"/>
  <c r="S18" i="1"/>
  <c r="S19" i="1"/>
  <c r="S15" i="1"/>
  <c r="S16" i="1"/>
  <c r="P33" i="1" l="1"/>
  <c r="H31" i="1"/>
  <c r="H29" i="1"/>
  <c r="H28" i="1"/>
  <c r="H27" i="1"/>
  <c r="H26" i="1"/>
  <c r="H24" i="1"/>
  <c r="Q23" i="1"/>
  <c r="H23" i="1"/>
  <c r="H22" i="1"/>
  <c r="H21" i="1"/>
  <c r="R33" i="1" l="1"/>
  <c r="S23" i="1"/>
  <c r="Q22" i="1"/>
  <c r="S22" i="1" s="1"/>
  <c r="Q24" i="1"/>
  <c r="S24" i="1" s="1"/>
  <c r="Q21" i="1"/>
  <c r="Q33" i="1" l="1"/>
  <c r="S21" i="1"/>
  <c r="S33" i="1" l="1"/>
</calcChain>
</file>

<file path=xl/sharedStrings.xml><?xml version="1.0" encoding="utf-8"?>
<sst xmlns="http://schemas.openxmlformats.org/spreadsheetml/2006/main" count="133" uniqueCount="76">
  <si>
    <t>Genesis Wellness</t>
  </si>
  <si>
    <t>E-mail Address :</t>
  </si>
  <si>
    <t>customerservice@thegenesiswellness.com</t>
  </si>
  <si>
    <t>N123 County Road CB</t>
  </si>
  <si>
    <t>Phone # :</t>
  </si>
  <si>
    <t>866.987.2936</t>
  </si>
  <si>
    <t>Appleton, WI 54914</t>
  </si>
  <si>
    <t>Website:</t>
  </si>
  <si>
    <t>Pack Size</t>
  </si>
  <si>
    <t>Case Size Discount</t>
  </si>
  <si>
    <t>Fluid oz</t>
  </si>
  <si>
    <t>Size (ML)</t>
  </si>
  <si>
    <t>Total CBD (MG)</t>
  </si>
  <si>
    <t>Wholesale Price</t>
  </si>
  <si>
    <t>MSRP</t>
  </si>
  <si>
    <t>Natural</t>
  </si>
  <si>
    <t>Mango</t>
  </si>
  <si>
    <t>Tart Cherry</t>
  </si>
  <si>
    <t>Lemon Lime</t>
  </si>
  <si>
    <t>Chocolate Mint</t>
  </si>
  <si>
    <t>Qty</t>
  </si>
  <si>
    <t>$</t>
  </si>
  <si>
    <t>Case Discount</t>
  </si>
  <si>
    <t>Amount</t>
  </si>
  <si>
    <t>1 EA</t>
  </si>
  <si>
    <t>6 Pk</t>
  </si>
  <si>
    <t>1oz</t>
  </si>
  <si>
    <t>30ML</t>
  </si>
  <si>
    <t>25MG</t>
  </si>
  <si>
    <t>50MG</t>
  </si>
  <si>
    <t>1.7oz</t>
  </si>
  <si>
    <t>50ML</t>
  </si>
  <si>
    <t>.7oz</t>
  </si>
  <si>
    <t>20ML</t>
  </si>
  <si>
    <t>N/A</t>
  </si>
  <si>
    <t>30 CT</t>
  </si>
  <si>
    <t>60 CT</t>
  </si>
  <si>
    <t>3.3oz</t>
  </si>
  <si>
    <t>100ML</t>
  </si>
  <si>
    <t>2oz</t>
  </si>
  <si>
    <t>60ML</t>
  </si>
  <si>
    <t>35MG</t>
  </si>
  <si>
    <t>Grand Total</t>
  </si>
  <si>
    <t>Note: Flavor is Not Available for blackout areas.</t>
  </si>
  <si>
    <t>Note: Ask about case equivalent discount program</t>
  </si>
  <si>
    <t>Customer</t>
  </si>
  <si>
    <t>Address</t>
  </si>
  <si>
    <t>E-mail</t>
  </si>
  <si>
    <t>Phone</t>
  </si>
  <si>
    <t>Type of Order</t>
  </si>
  <si>
    <t>B2B</t>
  </si>
  <si>
    <t>X</t>
  </si>
  <si>
    <t>Zip Code</t>
  </si>
  <si>
    <t>City</t>
  </si>
  <si>
    <t>State</t>
  </si>
  <si>
    <t>Customer Ref #</t>
  </si>
  <si>
    <t>Product</t>
  </si>
  <si>
    <t>1/30ML CBD Oil 25MG Bottle</t>
  </si>
  <si>
    <t>1/50ML CBD Oil 50MG Bottle</t>
  </si>
  <si>
    <t>1/30ML CBD Water Soluble 25MG Bottle</t>
  </si>
  <si>
    <t>1/30ML CBD Water Soluble 50MG Bottle</t>
  </si>
  <si>
    <t>1/50ML CBD Water Soluble 25MG Bottle</t>
  </si>
  <si>
    <t>1/50ML CBD Water Soluble 50MG Bottle</t>
  </si>
  <si>
    <t>1/20ML CBD Water Soluble 25MG Spray</t>
  </si>
  <si>
    <t>1/30CT CBD Gummies 25MG Jar</t>
  </si>
  <si>
    <t>1/60CT CBD Gummies 25MG Jar</t>
  </si>
  <si>
    <t>Potency</t>
  </si>
  <si>
    <t>1/30ML CBD Oil 50MG Bottle</t>
  </si>
  <si>
    <t>1/50ML CBD Oil 25MG Bottle</t>
  </si>
  <si>
    <t>1/60ML CBD Sport 2000MG</t>
  </si>
  <si>
    <t>1/60ML CBD Sport 1500MG</t>
  </si>
  <si>
    <t>1/100ML CBD Lotion 2500MG</t>
  </si>
  <si>
    <t>1/50ML CBD Lotion 1250MG</t>
  </si>
  <si>
    <t>www.thegenesiswellness.com</t>
  </si>
  <si>
    <t>New Customer Sales Order!!!    Please send Order Acknowledgement and Invoice</t>
  </si>
  <si>
    <t>Genesis Wellness New Sales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</si>
</sst>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11"/>
      <color theme="0" tint="-0.34998626667073579"/>
      <name val="Aptos Narrow"/>
      <family val="2"/>
      <scheme val="minor"/>
    </font>
    <font>
      <sz val="10"/>
      <color rgb="FF5F6368"/>
      <name val="Consolas"/>
      <family val="3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rgb="FFFFC000"/>
      </bottom>
      <diagonal/>
    </border>
    <border>
      <left style="thick">
        <color rgb="FFFFC000"/>
      </left>
      <right/>
      <top style="medium">
        <color indexed="64"/>
      </top>
      <bottom style="thick">
        <color rgb="FFFFC000"/>
      </bottom>
      <diagonal/>
    </border>
    <border>
      <left style="thick">
        <color rgb="FFFFC000"/>
      </left>
      <right/>
      <top style="medium">
        <color indexed="64"/>
      </top>
      <bottom style="medium">
        <color indexed="64"/>
      </bottom>
      <diagonal/>
    </border>
    <border>
      <left style="thick">
        <color rgb="FFFFC000"/>
      </left>
      <right/>
      <top/>
      <bottom style="medium">
        <color indexed="64"/>
      </bottom>
      <diagonal/>
    </border>
    <border>
      <left style="thick">
        <color rgb="FFFFC000"/>
      </left>
      <right/>
      <top style="medium">
        <color indexed="64"/>
      </top>
      <bottom/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/>
      <top style="thick">
        <color rgb="FFFFC000"/>
      </top>
      <bottom style="medium">
        <color indexed="64"/>
      </bottom>
      <diagonal/>
    </border>
    <border>
      <left/>
      <right style="thick">
        <color rgb="FFFFC000"/>
      </right>
      <top/>
      <bottom style="medium">
        <color indexed="64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FFC000"/>
      </right>
      <top style="medium">
        <color indexed="64"/>
      </top>
      <bottom style="medium">
        <color indexed="64"/>
      </bottom>
      <diagonal/>
    </border>
    <border>
      <left/>
      <right style="thick">
        <color rgb="FFFFC000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 style="medium">
        <color indexed="64"/>
      </top>
      <bottom/>
      <diagonal/>
    </border>
    <border>
      <left style="thick">
        <color rgb="FFFFC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44" fontId="0" fillId="0" borderId="0" xfId="0" applyNumberFormat="1"/>
    <xf numFmtId="0" fontId="0" fillId="0" borderId="0" xfId="0" applyProtection="1"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2" fillId="0" borderId="7" xfId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0" borderId="14" xfId="0" applyBorder="1" applyProtection="1">
      <protection locked="0"/>
    </xf>
    <xf numFmtId="3" fontId="0" fillId="0" borderId="22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3" fontId="0" fillId="3" borderId="20" xfId="0" applyNumberFormat="1" applyFill="1" applyBorder="1"/>
    <xf numFmtId="44" fontId="0" fillId="3" borderId="4" xfId="0" applyNumberFormat="1" applyFill="1" applyBorder="1"/>
    <xf numFmtId="3" fontId="0" fillId="3" borderId="3" xfId="0" applyNumberFormat="1" applyFill="1" applyBorder="1"/>
    <xf numFmtId="3" fontId="0" fillId="3" borderId="0" xfId="0" applyNumberFormat="1" applyFill="1"/>
    <xf numFmtId="0" fontId="0" fillId="3" borderId="6" xfId="0" applyFill="1" applyBorder="1" applyAlignment="1">
      <alignment horizontal="center"/>
    </xf>
    <xf numFmtId="3" fontId="0" fillId="3" borderId="11" xfId="0" applyNumberFormat="1" applyFill="1" applyBorder="1"/>
    <xf numFmtId="0" fontId="0" fillId="3" borderId="0" xfId="0" applyFill="1"/>
    <xf numFmtId="3" fontId="0" fillId="3" borderId="4" xfId="0" applyNumberFormat="1" applyFill="1" applyBorder="1"/>
    <xf numFmtId="0" fontId="0" fillId="3" borderId="3" xfId="0" applyFill="1" applyBorder="1" applyAlignment="1">
      <alignment horizontal="center"/>
    </xf>
    <xf numFmtId="3" fontId="0" fillId="0" borderId="3" xfId="0" applyNumberFormat="1" applyBorder="1" applyAlignment="1" applyProtection="1">
      <alignment horizontal="center"/>
      <protection locked="0"/>
    </xf>
    <xf numFmtId="4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44" fontId="0" fillId="3" borderId="4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3" fontId="0" fillId="0" borderId="20" xfId="0" applyNumberFormat="1" applyBorder="1" applyAlignment="1" applyProtection="1">
      <alignment horizontal="center"/>
      <protection locked="0"/>
    </xf>
    <xf numFmtId="44" fontId="0" fillId="3" borderId="22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2" borderId="0" xfId="0" applyFill="1"/>
    <xf numFmtId="16" fontId="0" fillId="3" borderId="1" xfId="0" applyNumberForma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/>
    <xf numFmtId="0" fontId="0" fillId="3" borderId="16" xfId="0" applyFill="1" applyBorder="1"/>
    <xf numFmtId="0" fontId="1" fillId="3" borderId="16" xfId="0" applyFont="1" applyFill="1" applyBorder="1" applyAlignment="1">
      <alignment horizontal="right"/>
    </xf>
    <xf numFmtId="0" fontId="2" fillId="3" borderId="16" xfId="1" applyFill="1" applyBorder="1"/>
    <xf numFmtId="0" fontId="1" fillId="3" borderId="14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12" xfId="0" applyFont="1" applyFill="1" applyBorder="1"/>
    <xf numFmtId="0" fontId="2" fillId="3" borderId="0" xfId="1" applyFill="1" applyBorder="1"/>
    <xf numFmtId="0" fontId="1" fillId="0" borderId="13" xfId="0" applyFont="1" applyBorder="1"/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3" borderId="10" xfId="0" applyFont="1" applyFill="1" applyBorder="1"/>
    <xf numFmtId="0" fontId="1" fillId="3" borderId="9" xfId="0" applyFont="1" applyFill="1" applyBorder="1"/>
    <xf numFmtId="0" fontId="0" fillId="3" borderId="9" xfId="0" applyFill="1" applyBorder="1"/>
    <xf numFmtId="0" fontId="0" fillId="3" borderId="24" xfId="0" applyFill="1" applyBorder="1"/>
    <xf numFmtId="0" fontId="1" fillId="3" borderId="9" xfId="0" applyFont="1" applyFill="1" applyBorder="1" applyAlignment="1">
      <alignment horizontal="right"/>
    </xf>
    <xf numFmtId="0" fontId="2" fillId="3" borderId="9" xfId="1" applyFill="1" applyBorder="1" applyProtection="1"/>
    <xf numFmtId="0" fontId="0" fillId="3" borderId="7" xfId="0" applyFill="1" applyBorder="1"/>
    <xf numFmtId="0" fontId="1" fillId="3" borderId="25" xfId="0" applyFont="1" applyFill="1" applyBorder="1"/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3" fontId="0" fillId="2" borderId="4" xfId="0" applyNumberFormat="1" applyFill="1" applyBorder="1" applyAlignment="1" applyProtection="1">
      <alignment horizontal="center"/>
      <protection locked="0"/>
    </xf>
    <xf numFmtId="3" fontId="0" fillId="2" borderId="22" xfId="0" applyNumberFormat="1" applyFill="1" applyBorder="1" applyAlignment="1" applyProtection="1">
      <alignment horizontal="center"/>
      <protection locked="0"/>
    </xf>
    <xf numFmtId="3" fontId="0" fillId="2" borderId="21" xfId="0" applyNumberFormat="1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3" fontId="0" fillId="2" borderId="26" xfId="0" applyNumberFormat="1" applyFill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3" fontId="0" fillId="2" borderId="20" xfId="0" applyNumberFormat="1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1" fillId="3" borderId="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19050</xdr:rowOff>
    </xdr:from>
    <xdr:to>
      <xdr:col>1</xdr:col>
      <xdr:colOff>1971675</xdr:colOff>
      <xdr:row>8</xdr:row>
      <xdr:rowOff>160405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68CFE0-0D8B-2AEC-3025-59D9BF4EA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8100"/>
          <a:ext cx="1743075" cy="1798705"/>
        </a:xfrm>
        <a:prstGeom prst="rect">
          <a:avLst/>
        </a:prstGeom>
      </xdr:spPr>
    </xdr:pic>
    <xdr:clientData/>
  </xdr:twoCellAnchor>
  <xdr:twoCellAnchor>
    <xdr:from>
      <xdr:col>16</xdr:col>
      <xdr:colOff>581024</xdr:colOff>
      <xdr:row>1</xdr:row>
      <xdr:rowOff>38100</xdr:rowOff>
    </xdr:from>
    <xdr:to>
      <xdr:col>18</xdr:col>
      <xdr:colOff>733424</xdr:colOff>
      <xdr:row>3</xdr:row>
      <xdr:rowOff>219075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2705D6A0-8BC6-4E18-AB80-1E4841C30C26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0aGVnZW5lc2lzd2VsbG5lc3MtbXkuc2hhcmVwb2ludC5jb20vOnU6L3AvcmFuZHlfcy9FYW1BTHQ3YlZPMUNzbmdKWlF4N0J2TUJmVXZpY09vbEhjcjhKNGZyaVFoanRB&quot;}"/>
            </a:ext>
          </a:extLst>
        </xdr:cNvPr>
        <xdr:cNvSpPr/>
      </xdr:nvSpPr>
      <xdr:spPr>
        <a:xfrm>
          <a:off x="11144249" y="57150"/>
          <a:ext cx="1552575" cy="714375"/>
        </a:xfrm>
        <a:prstGeom prst="roundRect">
          <a:avLst/>
        </a:prstGeom>
        <a:solidFill>
          <a:srgbClr val="FFC000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Press Button to Submit</a:t>
          </a:r>
          <a:r>
            <a:rPr lang="en-US" sz="1600" baseline="0">
              <a:solidFill>
                <a:schemeClr val="tx1"/>
              </a:solidFill>
            </a:rPr>
            <a:t> Order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0DA3EEC-674B-464C-8C36-D42F856511C6}">
  <we:reference id="wa104380862" version="3.0.0.0" store="en-US" storeType="OMEX"/>
  <we:alternateReferences>
    <we:reference id="wa104380862" version="3.0.0.0" store="WA104380862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hegenesiswellness.com/" TargetMode="External"/><Relationship Id="rId1" Type="http://schemas.openxmlformats.org/officeDocument/2006/relationships/hyperlink" Target="mailto:customerservice@thegenesiswellnes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31D0-692B-41DF-8F2F-600DE5109CC3}">
  <sheetPr codeName="Sheet1">
    <pageSetUpPr fitToPage="1"/>
  </sheetPr>
  <dimension ref="B1:W50"/>
  <sheetViews>
    <sheetView showGridLines="0" tabSelected="1" zoomScaleNormal="100" workbookViewId="0">
      <selection activeCell="I12" sqref="I12"/>
    </sheetView>
  </sheetViews>
  <sheetFormatPr defaultRowHeight="15" x14ac:dyDescent="0.25"/>
  <cols>
    <col min="1" max="1" width="0.42578125" customWidth="1"/>
    <col min="2" max="2" width="33.7109375" customWidth="1"/>
    <col min="3" max="3" width="10" customWidth="1"/>
    <col min="4" max="4" width="9" customWidth="1"/>
    <col min="5" max="5" width="6.5703125" customWidth="1"/>
    <col min="6" max="6" width="8.42578125" customWidth="1"/>
    <col min="7" max="7" width="10" customWidth="1"/>
    <col min="8" max="8" width="7.5703125" customWidth="1"/>
    <col min="9" max="9" width="10.42578125" customWidth="1"/>
    <col min="10" max="10" width="8" customWidth="1"/>
    <col min="11" max="11" width="8.5703125" customWidth="1"/>
    <col min="12" max="12" width="8.7109375" customWidth="1"/>
    <col min="13" max="13" width="8.42578125" customWidth="1"/>
    <col min="14" max="14" width="8.7109375" customWidth="1"/>
    <col min="15" max="15" width="10" customWidth="1"/>
    <col min="16" max="16" width="9.85546875" customWidth="1"/>
    <col min="17" max="17" width="11.85546875" customWidth="1"/>
    <col min="19" max="19" width="11.85546875" customWidth="1"/>
    <col min="20" max="20" width="3" customWidth="1"/>
  </cols>
  <sheetData>
    <row r="1" spans="2:23" ht="1.5" customHeight="1" thickTop="1" thickBot="1" x14ac:dyDescent="0.3">
      <c r="L1" s="15"/>
    </row>
    <row r="2" spans="2:23" ht="27" thickTop="1" x14ac:dyDescent="0.4">
      <c r="B2" s="51"/>
      <c r="C2" s="56" t="s">
        <v>0</v>
      </c>
      <c r="D2" s="57"/>
      <c r="E2" s="58"/>
      <c r="F2" s="58"/>
      <c r="G2" s="58"/>
      <c r="H2" s="58"/>
      <c r="I2" s="58"/>
      <c r="J2" s="58"/>
      <c r="K2" s="58"/>
      <c r="L2" s="59" t="s">
        <v>1</v>
      </c>
      <c r="M2" s="60" t="s">
        <v>2</v>
      </c>
      <c r="N2" s="58"/>
      <c r="O2" s="58"/>
      <c r="P2" s="58"/>
      <c r="Q2" s="58"/>
      <c r="R2" s="58"/>
      <c r="S2" s="58"/>
      <c r="T2" s="17"/>
    </row>
    <row r="3" spans="2:23" x14ac:dyDescent="0.25">
      <c r="B3" s="51"/>
      <c r="C3" s="61" t="s">
        <v>3</v>
      </c>
      <c r="D3" s="62"/>
      <c r="E3" s="36"/>
      <c r="F3" s="36"/>
      <c r="G3" s="36"/>
      <c r="H3" s="36"/>
      <c r="I3" s="36"/>
      <c r="J3" s="36"/>
      <c r="K3" s="36"/>
      <c r="L3" s="63" t="s">
        <v>4</v>
      </c>
      <c r="M3" s="36" t="s">
        <v>5</v>
      </c>
      <c r="N3" s="36"/>
      <c r="O3" s="36"/>
      <c r="P3" s="36"/>
      <c r="Q3" s="36"/>
      <c r="R3" s="36"/>
      <c r="S3" s="36"/>
      <c r="T3" s="17"/>
    </row>
    <row r="4" spans="2:23" ht="18.75" customHeight="1" thickBot="1" x14ac:dyDescent="0.3">
      <c r="B4" s="51"/>
      <c r="C4" s="64" t="s">
        <v>6</v>
      </c>
      <c r="D4" s="62"/>
      <c r="E4" s="36"/>
      <c r="F4" s="36"/>
      <c r="G4" s="36"/>
      <c r="H4" s="36"/>
      <c r="I4" s="36"/>
      <c r="J4" s="36"/>
      <c r="K4" s="36"/>
      <c r="L4" s="63" t="s">
        <v>7</v>
      </c>
      <c r="M4" s="65" t="s">
        <v>73</v>
      </c>
      <c r="N4" s="36"/>
      <c r="O4" s="36"/>
      <c r="P4" s="36"/>
      <c r="Q4" s="36"/>
      <c r="R4" s="36"/>
      <c r="S4" s="36"/>
      <c r="T4" s="17"/>
    </row>
    <row r="5" spans="2:23" x14ac:dyDescent="0.25">
      <c r="B5" s="51"/>
      <c r="C5" s="66"/>
      <c r="D5" s="11"/>
      <c r="E5" s="12"/>
      <c r="F5" s="12"/>
      <c r="G5" s="12"/>
      <c r="H5" s="12"/>
      <c r="I5" s="12"/>
      <c r="J5" s="12"/>
      <c r="K5" s="12"/>
      <c r="L5" s="13"/>
      <c r="M5" s="14"/>
      <c r="N5" s="12"/>
      <c r="O5" s="12"/>
      <c r="P5" s="12"/>
      <c r="Q5" s="75"/>
      <c r="R5" s="75"/>
      <c r="S5" s="75"/>
      <c r="T5" s="18"/>
    </row>
    <row r="6" spans="2:23" ht="15.75" thickBot="1" x14ac:dyDescent="0.3">
      <c r="B6" s="51"/>
      <c r="C6" s="67" t="s">
        <v>45</v>
      </c>
      <c r="D6" s="98"/>
      <c r="E6" s="98"/>
      <c r="F6" s="98"/>
      <c r="G6" s="98"/>
      <c r="H6" s="98"/>
      <c r="I6" s="98"/>
      <c r="J6" s="8"/>
      <c r="K6" s="78" t="s">
        <v>47</v>
      </c>
      <c r="L6" s="99"/>
      <c r="M6" s="99"/>
      <c r="N6" s="99"/>
      <c r="O6" s="99"/>
      <c r="P6" s="99"/>
      <c r="Q6" s="36"/>
      <c r="R6" s="94" t="s">
        <v>49</v>
      </c>
      <c r="S6" s="95"/>
      <c r="T6" s="8"/>
    </row>
    <row r="7" spans="2:23" ht="15.75" thickBot="1" x14ac:dyDescent="0.3">
      <c r="B7" s="51"/>
      <c r="C7" s="68" t="s">
        <v>46</v>
      </c>
      <c r="D7" s="97"/>
      <c r="E7" s="97"/>
      <c r="F7" s="97"/>
      <c r="G7" s="97"/>
      <c r="H7" s="97"/>
      <c r="I7" s="97"/>
      <c r="J7" s="8"/>
      <c r="K7" s="79" t="s">
        <v>48</v>
      </c>
      <c r="L7" s="100"/>
      <c r="M7" s="100"/>
      <c r="N7" s="100"/>
      <c r="O7" s="100"/>
      <c r="P7" s="100"/>
      <c r="Q7" s="36"/>
      <c r="R7" s="62" t="s">
        <v>50</v>
      </c>
      <c r="S7" s="76" t="s">
        <v>51</v>
      </c>
      <c r="T7" s="8"/>
    </row>
    <row r="8" spans="2:23" ht="23.25" customHeight="1" thickBot="1" x14ac:dyDescent="0.3">
      <c r="B8" s="51"/>
      <c r="C8" s="68" t="s">
        <v>53</v>
      </c>
      <c r="D8" s="97"/>
      <c r="E8" s="97"/>
      <c r="F8" s="97"/>
      <c r="G8" s="97"/>
      <c r="H8" s="77" t="s">
        <v>54</v>
      </c>
      <c r="I8" s="92"/>
      <c r="J8" s="8"/>
      <c r="K8" s="77" t="s">
        <v>52</v>
      </c>
      <c r="L8" s="92"/>
      <c r="M8" s="80"/>
      <c r="N8" s="81" t="s">
        <v>55</v>
      </c>
      <c r="O8" s="97"/>
      <c r="P8" s="97"/>
      <c r="Q8" s="36"/>
      <c r="R8" s="62"/>
      <c r="S8" s="62"/>
      <c r="T8" s="18"/>
      <c r="V8" s="55"/>
    </row>
    <row r="9" spans="2:23" ht="15.75" thickBot="1" x14ac:dyDescent="0.3">
      <c r="B9" s="51"/>
      <c r="C9" s="69"/>
      <c r="D9" s="70"/>
      <c r="E9" s="71"/>
      <c r="F9" s="36"/>
      <c r="G9" s="36"/>
      <c r="H9" s="36"/>
      <c r="I9" s="71"/>
      <c r="J9" s="72"/>
      <c r="K9" s="71"/>
      <c r="L9" s="73"/>
      <c r="M9" s="74"/>
      <c r="N9" s="36"/>
      <c r="O9" s="36"/>
      <c r="P9" s="36"/>
      <c r="Q9" s="36"/>
      <c r="R9" s="36"/>
      <c r="S9" s="36"/>
      <c r="T9" s="18"/>
    </row>
    <row r="10" spans="2:23" ht="16.5" customHeight="1" thickTop="1" thickBot="1" x14ac:dyDescent="0.3">
      <c r="C10" s="2"/>
      <c r="D10" s="53" t="s">
        <v>44</v>
      </c>
      <c r="F10" s="16"/>
      <c r="G10" s="16"/>
      <c r="H10" s="16"/>
      <c r="K10" s="96" t="s">
        <v>43</v>
      </c>
      <c r="L10" s="96"/>
      <c r="M10" s="96"/>
      <c r="N10" s="96"/>
      <c r="O10" s="96"/>
      <c r="P10" s="16"/>
      <c r="Q10" s="16"/>
      <c r="R10" s="16"/>
      <c r="S10" s="16"/>
    </row>
    <row r="11" spans="2:23" ht="43.5" customHeight="1" thickBot="1" x14ac:dyDescent="0.3">
      <c r="B11" s="21" t="s">
        <v>56</v>
      </c>
      <c r="C11" s="23" t="s">
        <v>8</v>
      </c>
      <c r="D11" s="23" t="s">
        <v>9</v>
      </c>
      <c r="E11" s="23" t="s">
        <v>10</v>
      </c>
      <c r="F11" s="22" t="s">
        <v>11</v>
      </c>
      <c r="G11" s="23" t="s">
        <v>66</v>
      </c>
      <c r="H11" s="29" t="s">
        <v>12</v>
      </c>
      <c r="I11" s="41" t="s">
        <v>13</v>
      </c>
      <c r="J11" s="24" t="s">
        <v>14</v>
      </c>
      <c r="K11" s="3" t="s">
        <v>15</v>
      </c>
      <c r="L11" s="3" t="s">
        <v>16</v>
      </c>
      <c r="M11" s="3" t="s">
        <v>17</v>
      </c>
      <c r="N11" s="3" t="s">
        <v>18</v>
      </c>
      <c r="O11" s="54" t="s">
        <v>19</v>
      </c>
      <c r="P11" s="28" t="s">
        <v>20</v>
      </c>
      <c r="Q11" s="23" t="s">
        <v>21</v>
      </c>
      <c r="R11" s="23" t="s">
        <v>22</v>
      </c>
      <c r="S11" s="29" t="s">
        <v>23</v>
      </c>
    </row>
    <row r="12" spans="2:23" ht="15.75" thickBot="1" x14ac:dyDescent="0.3">
      <c r="B12" s="50" t="s">
        <v>72</v>
      </c>
      <c r="C12" s="25" t="s">
        <v>24</v>
      </c>
      <c r="D12" s="25" t="s">
        <v>25</v>
      </c>
      <c r="E12" s="25" t="s">
        <v>30</v>
      </c>
      <c r="F12" s="25" t="s">
        <v>31</v>
      </c>
      <c r="G12" s="25" t="s">
        <v>28</v>
      </c>
      <c r="H12" s="38">
        <f>MID(F12,1,2)*MID(G12,1,2)</f>
        <v>1250</v>
      </c>
      <c r="I12" s="42">
        <v>9</v>
      </c>
      <c r="J12" s="47">
        <v>20</v>
      </c>
      <c r="K12" s="39"/>
      <c r="L12" s="82"/>
      <c r="M12" s="82"/>
      <c r="N12" s="82"/>
      <c r="O12" s="83"/>
      <c r="P12" s="32">
        <f>IF(K12=0,0,K12)</f>
        <v>0</v>
      </c>
      <c r="Q12" s="31">
        <f>I12*P12</f>
        <v>0</v>
      </c>
      <c r="R12" s="31">
        <f>IF(MOD(K12,6)=0,Q12*0.02,0)</f>
        <v>0</v>
      </c>
      <c r="S12" s="31">
        <f t="shared" ref="S12:S13" si="0">Q12-R12</f>
        <v>0</v>
      </c>
      <c r="U12" s="7"/>
      <c r="V12" s="93"/>
      <c r="W12" s="93"/>
    </row>
    <row r="13" spans="2:23" ht="15.75" thickBot="1" x14ac:dyDescent="0.3">
      <c r="B13" s="50" t="s">
        <v>71</v>
      </c>
      <c r="C13" s="25" t="s">
        <v>24</v>
      </c>
      <c r="D13" s="25" t="s">
        <v>25</v>
      </c>
      <c r="E13" s="25" t="s">
        <v>37</v>
      </c>
      <c r="F13" s="25" t="s">
        <v>38</v>
      </c>
      <c r="G13" s="25" t="s">
        <v>28</v>
      </c>
      <c r="H13" s="38">
        <f>MID(F13,1,3)*MID(G13,1,2)</f>
        <v>2500</v>
      </c>
      <c r="I13" s="42">
        <v>14</v>
      </c>
      <c r="J13" s="45">
        <v>30</v>
      </c>
      <c r="K13" s="46"/>
      <c r="L13" s="82"/>
      <c r="M13" s="82"/>
      <c r="N13" s="82"/>
      <c r="O13" s="83"/>
      <c r="P13" s="32">
        <f>IF(K13=0,0,K13)</f>
        <v>0</v>
      </c>
      <c r="Q13" s="31">
        <f>I13*P13</f>
        <v>0</v>
      </c>
      <c r="R13" s="31">
        <f>IF(MOD(K13,6)=0,Q13*0.02,0)</f>
        <v>0</v>
      </c>
      <c r="S13" s="31">
        <f t="shared" si="0"/>
        <v>0</v>
      </c>
      <c r="U13" s="7"/>
      <c r="V13" s="93"/>
      <c r="W13" s="93"/>
    </row>
    <row r="14" spans="2:23" ht="15.75" thickBot="1" x14ac:dyDescent="0.3">
      <c r="B14" s="26"/>
      <c r="C14" s="27"/>
      <c r="D14" s="27"/>
      <c r="E14" s="27"/>
      <c r="F14" s="27"/>
      <c r="G14" s="27"/>
      <c r="H14" s="34"/>
      <c r="I14" s="44"/>
      <c r="J14" s="48"/>
      <c r="K14" s="88"/>
      <c r="L14" s="89"/>
      <c r="M14" s="89"/>
      <c r="N14" s="89"/>
      <c r="O14" s="89"/>
      <c r="P14" s="35"/>
      <c r="Q14" s="27"/>
      <c r="R14" s="27"/>
      <c r="S14" s="34"/>
    </row>
    <row r="15" spans="2:23" ht="15.75" thickBot="1" x14ac:dyDescent="0.3">
      <c r="B15" s="50" t="s">
        <v>70</v>
      </c>
      <c r="C15" s="25" t="s">
        <v>24</v>
      </c>
      <c r="D15" s="25" t="s">
        <v>25</v>
      </c>
      <c r="E15" s="25" t="s">
        <v>39</v>
      </c>
      <c r="F15" s="25" t="s">
        <v>40</v>
      </c>
      <c r="G15" s="25" t="s">
        <v>28</v>
      </c>
      <c r="H15" s="38">
        <f>MID(F15,1,2)*MID(G15,1,2)</f>
        <v>1500</v>
      </c>
      <c r="I15" s="42">
        <v>9.5</v>
      </c>
      <c r="J15" s="47">
        <v>20</v>
      </c>
      <c r="K15" s="39"/>
      <c r="L15" s="82"/>
      <c r="M15" s="82"/>
      <c r="N15" s="82"/>
      <c r="O15" s="83"/>
      <c r="P15" s="32">
        <f>IF(K15=0,0,K15)</f>
        <v>0</v>
      </c>
      <c r="Q15" s="31">
        <f>I15*P15</f>
        <v>0</v>
      </c>
      <c r="R15" s="31">
        <f>IF(MOD(K15,6)=0,Q15*0.02,0)</f>
        <v>0</v>
      </c>
      <c r="S15" s="31">
        <f t="shared" ref="S15:S16" si="1">Q15-R15</f>
        <v>0</v>
      </c>
      <c r="U15" s="7"/>
      <c r="V15" s="93"/>
      <c r="W15" s="93"/>
    </row>
    <row r="16" spans="2:23" ht="15.75" thickBot="1" x14ac:dyDescent="0.3">
      <c r="B16" s="50" t="s">
        <v>69</v>
      </c>
      <c r="C16" s="25" t="s">
        <v>24</v>
      </c>
      <c r="D16" s="25" t="s">
        <v>25</v>
      </c>
      <c r="E16" s="25" t="s">
        <v>39</v>
      </c>
      <c r="F16" s="25" t="s">
        <v>40</v>
      </c>
      <c r="G16" s="25" t="s">
        <v>41</v>
      </c>
      <c r="H16" s="38">
        <f>MID(F16,1,2)*MID(G16,1,2)</f>
        <v>2100</v>
      </c>
      <c r="I16" s="42">
        <v>11.5</v>
      </c>
      <c r="J16" s="47">
        <v>25</v>
      </c>
      <c r="K16" s="39"/>
      <c r="L16" s="84"/>
      <c r="M16" s="84"/>
      <c r="N16" s="84"/>
      <c r="O16" s="83"/>
      <c r="P16" s="32">
        <f>IF(K16=0,0,K16)</f>
        <v>0</v>
      </c>
      <c r="Q16" s="31">
        <f>I16*P16</f>
        <v>0</v>
      </c>
      <c r="R16" s="31">
        <f>IF(MOD(K16,6)=0,Q16*0.02,0)</f>
        <v>0</v>
      </c>
      <c r="S16" s="31">
        <f t="shared" si="1"/>
        <v>0</v>
      </c>
      <c r="U16" s="7"/>
      <c r="V16" s="93"/>
      <c r="W16" s="93"/>
    </row>
    <row r="17" spans="2:23" ht="15.75" thickBot="1" x14ac:dyDescent="0.3">
      <c r="B17" s="26"/>
      <c r="C17" s="27"/>
      <c r="D17" s="27"/>
      <c r="E17" s="27"/>
      <c r="F17" s="27"/>
      <c r="G17" s="27"/>
      <c r="H17" s="34"/>
      <c r="I17" s="44"/>
      <c r="J17" s="48"/>
      <c r="K17" s="88"/>
      <c r="L17" s="89"/>
      <c r="M17" s="89"/>
      <c r="N17" s="89"/>
      <c r="O17" s="90"/>
      <c r="P17" s="33"/>
      <c r="Q17" s="27"/>
      <c r="R17" s="27"/>
      <c r="S17" s="34"/>
    </row>
    <row r="18" spans="2:23" ht="15.75" thickBot="1" x14ac:dyDescent="0.3">
      <c r="B18" s="52" t="s">
        <v>64</v>
      </c>
      <c r="C18" s="25" t="s">
        <v>24</v>
      </c>
      <c r="D18" s="25" t="s">
        <v>25</v>
      </c>
      <c r="E18" s="25" t="s">
        <v>34</v>
      </c>
      <c r="F18" s="25" t="s">
        <v>35</v>
      </c>
      <c r="G18" s="25" t="s">
        <v>28</v>
      </c>
      <c r="H18" s="38">
        <f>MID(F18,1,2)*MID(G18,1,2)</f>
        <v>750</v>
      </c>
      <c r="I18" s="42">
        <v>15</v>
      </c>
      <c r="J18" s="47">
        <v>30</v>
      </c>
      <c r="K18" s="85"/>
      <c r="L18" s="9"/>
      <c r="M18" s="82"/>
      <c r="N18" s="9"/>
      <c r="O18" s="86"/>
      <c r="P18" s="30">
        <f>IF(L18+N18=0,0,L18+N18)</f>
        <v>0</v>
      </c>
      <c r="Q18" s="31">
        <f t="shared" ref="Q18:Q19" si="2">I18*P18</f>
        <v>0</v>
      </c>
      <c r="R18" s="31">
        <f>IF(MOD(L18,6)=0,(L18*I18)*0.02,0)+IF(MOD(N18,6)=0,(N18*I18)*0.02,0)</f>
        <v>0</v>
      </c>
      <c r="S18" s="31">
        <f t="shared" ref="S18:S19" si="3">Q18-R18</f>
        <v>0</v>
      </c>
      <c r="U18" s="7"/>
      <c r="V18" s="93"/>
      <c r="W18" s="93"/>
    </row>
    <row r="19" spans="2:23" ht="15.75" thickBot="1" x14ac:dyDescent="0.3">
      <c r="B19" s="52" t="s">
        <v>65</v>
      </c>
      <c r="C19" s="25" t="s">
        <v>24</v>
      </c>
      <c r="D19" s="25" t="s">
        <v>25</v>
      </c>
      <c r="E19" s="25" t="s">
        <v>34</v>
      </c>
      <c r="F19" s="25" t="s">
        <v>36</v>
      </c>
      <c r="G19" s="25" t="s">
        <v>28</v>
      </c>
      <c r="H19" s="38">
        <f>MID(F19,1,2)*MID(G19,1,2)</f>
        <v>1500</v>
      </c>
      <c r="I19" s="42">
        <v>26</v>
      </c>
      <c r="J19" s="45">
        <v>52</v>
      </c>
      <c r="K19" s="87"/>
      <c r="L19" s="9"/>
      <c r="M19" s="82"/>
      <c r="N19" s="9"/>
      <c r="O19" s="86"/>
      <c r="P19" s="30">
        <f>IF(L19+N19=0,0,L19+N19)</f>
        <v>0</v>
      </c>
      <c r="Q19" s="31">
        <f t="shared" si="2"/>
        <v>0</v>
      </c>
      <c r="R19" s="31">
        <f>IF(MOD(L19,6)=0,(L19*I19)*0.02,0)+IF(MOD(N19,6)=0,(N19*I19)*0.02,0)</f>
        <v>0</v>
      </c>
      <c r="S19" s="31">
        <f t="shared" si="3"/>
        <v>0</v>
      </c>
      <c r="U19" s="7"/>
      <c r="V19" s="93"/>
      <c r="W19" s="93"/>
    </row>
    <row r="20" spans="2:23" ht="15.75" thickBot="1" x14ac:dyDescent="0.3">
      <c r="B20" s="50"/>
      <c r="C20" s="25"/>
      <c r="D20" s="25"/>
      <c r="E20" s="25"/>
      <c r="F20" s="25"/>
      <c r="G20" s="25"/>
      <c r="H20" s="38"/>
      <c r="I20" s="42"/>
      <c r="J20" s="45"/>
      <c r="K20" s="88"/>
      <c r="L20" s="89"/>
      <c r="M20" s="89"/>
      <c r="N20" s="89"/>
      <c r="O20" s="89"/>
      <c r="P20" s="30"/>
      <c r="Q20" s="31"/>
      <c r="R20" s="31"/>
      <c r="S20" s="31"/>
    </row>
    <row r="21" spans="2:23" ht="15.75" thickBot="1" x14ac:dyDescent="0.3">
      <c r="B21" s="50" t="s">
        <v>57</v>
      </c>
      <c r="C21" s="25" t="s">
        <v>24</v>
      </c>
      <c r="D21" s="25" t="s">
        <v>25</v>
      </c>
      <c r="E21" s="25" t="s">
        <v>26</v>
      </c>
      <c r="F21" s="25" t="s">
        <v>27</v>
      </c>
      <c r="G21" s="25" t="s">
        <v>28</v>
      </c>
      <c r="H21" s="38">
        <f>MID(F21,1,2)*MID(G21,1,2)</f>
        <v>750</v>
      </c>
      <c r="I21" s="42">
        <v>8</v>
      </c>
      <c r="J21" s="45">
        <v>20</v>
      </c>
      <c r="K21" s="46"/>
      <c r="L21" s="9"/>
      <c r="M21" s="9"/>
      <c r="N21" s="9"/>
      <c r="O21" s="86"/>
      <c r="P21" s="30">
        <f>IF(K21+L21+M21+N21=0,0,K21+L21+M21+N21)</f>
        <v>0</v>
      </c>
      <c r="Q21" s="31">
        <f>I21*P21</f>
        <v>0</v>
      </c>
      <c r="R21" s="31">
        <f>IF(MOD(K21,6)=0,(K21*I21)*0.02,0)+IF(MOD(L21,6)=0,(L21*I21)*0.02,0)+IF(MOD(M21,6)=0,(M21*I21)*0.02,0)+IF(MOD(N21,6)=0,(N21*I21)*0.02,0)</f>
        <v>0</v>
      </c>
      <c r="S21" s="31">
        <f>Q21-R21</f>
        <v>0</v>
      </c>
      <c r="U21" s="7"/>
      <c r="V21" s="93"/>
      <c r="W21" s="93"/>
    </row>
    <row r="22" spans="2:23" ht="15.75" thickBot="1" x14ac:dyDescent="0.3">
      <c r="B22" s="50" t="s">
        <v>67</v>
      </c>
      <c r="C22" s="25" t="s">
        <v>24</v>
      </c>
      <c r="D22" s="25" t="s">
        <v>25</v>
      </c>
      <c r="E22" s="25" t="s">
        <v>26</v>
      </c>
      <c r="F22" s="25" t="s">
        <v>27</v>
      </c>
      <c r="G22" s="25" t="s">
        <v>29</v>
      </c>
      <c r="H22" s="38">
        <f>MID(F22,1,2)*MID(G22,1,2)</f>
        <v>1500</v>
      </c>
      <c r="I22" s="42">
        <v>12.75</v>
      </c>
      <c r="J22" s="45">
        <v>32</v>
      </c>
      <c r="K22" s="46"/>
      <c r="L22" s="9"/>
      <c r="M22" s="9"/>
      <c r="N22" s="9"/>
      <c r="O22" s="86"/>
      <c r="P22" s="30">
        <f>IF(K22+L22+M22+N22=0,0,K22+L22+M22+N22)</f>
        <v>0</v>
      </c>
      <c r="Q22" s="31">
        <f>I22*P22</f>
        <v>0</v>
      </c>
      <c r="R22" s="31">
        <f>IF(MOD(K22,6)=0,(K22*I22)*0.02,0)+IF(MOD(L22,6)=0,(L22*I22)*0.02,0)+IF(MOD(M22,6)=0,(M22*I22)*0.02,0)+IF(MOD(N22,6)=0,(N22*I22)*0.02,0)</f>
        <v>0</v>
      </c>
      <c r="S22" s="31">
        <f t="shared" ref="S22:S24" si="4">Q22-R22</f>
        <v>0</v>
      </c>
      <c r="U22" s="7"/>
      <c r="V22" s="93"/>
      <c r="W22" s="93"/>
    </row>
    <row r="23" spans="2:23" ht="15.75" thickBot="1" x14ac:dyDescent="0.3">
      <c r="B23" s="50" t="s">
        <v>68</v>
      </c>
      <c r="C23" s="25" t="s">
        <v>24</v>
      </c>
      <c r="D23" s="25" t="s">
        <v>25</v>
      </c>
      <c r="E23" s="25" t="s">
        <v>30</v>
      </c>
      <c r="F23" s="25" t="s">
        <v>31</v>
      </c>
      <c r="G23" s="25" t="s">
        <v>28</v>
      </c>
      <c r="H23" s="38">
        <f>MID(F23,1,2)*MID(G23,1,2)</f>
        <v>1250</v>
      </c>
      <c r="I23" s="42">
        <v>11.25</v>
      </c>
      <c r="J23" s="47">
        <v>28.5</v>
      </c>
      <c r="K23" s="85"/>
      <c r="L23" s="9"/>
      <c r="M23" s="82"/>
      <c r="N23" s="9"/>
      <c r="O23" s="10"/>
      <c r="P23" s="30">
        <f>IF(L23+N23+O23=0,0,L23+N23+O23)</f>
        <v>0</v>
      </c>
      <c r="Q23" s="31">
        <f>I23*P23</f>
        <v>0</v>
      </c>
      <c r="R23" s="31">
        <f>IF(MOD(L23,6)=0,(L23*I23)*0.02,0)+IF(MOD(N23,6)=0,(N23*I23)*0.02,0)+IF(MOD(O23,6)=0,(O23*I23)*0.02,0)</f>
        <v>0</v>
      </c>
      <c r="S23" s="31">
        <f t="shared" si="4"/>
        <v>0</v>
      </c>
      <c r="U23" s="7"/>
      <c r="V23" s="93"/>
      <c r="W23" s="93"/>
    </row>
    <row r="24" spans="2:23" ht="15.75" thickBot="1" x14ac:dyDescent="0.3">
      <c r="B24" s="50" t="s">
        <v>58</v>
      </c>
      <c r="C24" s="25" t="s">
        <v>24</v>
      </c>
      <c r="D24" s="25" t="s">
        <v>25</v>
      </c>
      <c r="E24" s="25" t="s">
        <v>30</v>
      </c>
      <c r="F24" s="25" t="s">
        <v>31</v>
      </c>
      <c r="G24" s="25" t="s">
        <v>29</v>
      </c>
      <c r="H24" s="38">
        <f>MID(F24,1,2)*MID(G24,1,2)</f>
        <v>2500</v>
      </c>
      <c r="I24" s="42">
        <v>16.25</v>
      </c>
      <c r="J24" s="47">
        <v>40.25</v>
      </c>
      <c r="K24" s="85"/>
      <c r="L24" s="9"/>
      <c r="M24" s="82"/>
      <c r="N24" s="9"/>
      <c r="O24" s="19"/>
      <c r="P24" s="30">
        <f>IF(L24+N24+O24=0,0,L24+N24+O24)</f>
        <v>0</v>
      </c>
      <c r="Q24" s="31">
        <f>I24*P24</f>
        <v>0</v>
      </c>
      <c r="R24" s="31">
        <f>IF(MOD(L24,6)=0,(L24*I24)*0.02,0)+IF(MOD(N24,6)=0,(N24*I24)*0.02,0)+IF(MOD(O24,6)=0,(O24*I24)*0.02,0)</f>
        <v>0</v>
      </c>
      <c r="S24" s="31">
        <f t="shared" si="4"/>
        <v>0</v>
      </c>
      <c r="U24" s="7"/>
      <c r="V24" s="93"/>
      <c r="W24" s="93"/>
    </row>
    <row r="25" spans="2:23" ht="15.75" thickBot="1" x14ac:dyDescent="0.3">
      <c r="B25" s="26"/>
      <c r="C25" s="27"/>
      <c r="D25" s="27"/>
      <c r="E25" s="27"/>
      <c r="F25" s="27"/>
      <c r="G25" s="27"/>
      <c r="H25" s="38"/>
      <c r="I25" s="43"/>
      <c r="J25" s="48"/>
      <c r="K25" s="88"/>
      <c r="L25" s="89"/>
      <c r="M25" s="89"/>
      <c r="N25" s="89"/>
      <c r="O25" s="90"/>
      <c r="P25" s="33"/>
      <c r="Q25" s="27"/>
      <c r="R25" s="27"/>
      <c r="S25" s="34"/>
    </row>
    <row r="26" spans="2:23" ht="15.75" thickBot="1" x14ac:dyDescent="0.3">
      <c r="B26" s="50" t="s">
        <v>59</v>
      </c>
      <c r="C26" s="25" t="s">
        <v>24</v>
      </c>
      <c r="D26" s="25" t="s">
        <v>25</v>
      </c>
      <c r="E26" s="25" t="s">
        <v>26</v>
      </c>
      <c r="F26" s="25" t="s">
        <v>27</v>
      </c>
      <c r="G26" s="25" t="s">
        <v>28</v>
      </c>
      <c r="H26" s="38">
        <f>MID(F26,1,2)*MID(G26,1,2)</f>
        <v>750</v>
      </c>
      <c r="I26" s="42">
        <v>8</v>
      </c>
      <c r="J26" s="47">
        <v>20</v>
      </c>
      <c r="K26" s="39"/>
      <c r="L26" s="9"/>
      <c r="M26" s="9"/>
      <c r="N26" s="9"/>
      <c r="O26" s="86"/>
      <c r="P26" s="30">
        <f>IF(K26+L26+M26+N26=0,0,K26+L26+M26+N26)</f>
        <v>0</v>
      </c>
      <c r="Q26" s="31">
        <f>I26*P26</f>
        <v>0</v>
      </c>
      <c r="R26" s="31">
        <f>IF(MOD(K26,6)=0,(K26*I26)*0.02,0)+IF(MOD(L26,6)=0,(L26*I26)*0.02,0)+IF(MOD(M26,6)=0,(M26*I26)*0.02,0)+IF(MOD(N26,6)=0,(N26*I26)*0.02,0)</f>
        <v>0</v>
      </c>
      <c r="S26" s="31">
        <f>Q26-R26</f>
        <v>0</v>
      </c>
      <c r="U26" s="7"/>
      <c r="V26" s="93"/>
      <c r="W26" s="93"/>
    </row>
    <row r="27" spans="2:23" ht="15.75" thickBot="1" x14ac:dyDescent="0.3">
      <c r="B27" s="50" t="s">
        <v>60</v>
      </c>
      <c r="C27" s="25" t="s">
        <v>24</v>
      </c>
      <c r="D27" s="25" t="s">
        <v>25</v>
      </c>
      <c r="E27" s="25" t="s">
        <v>26</v>
      </c>
      <c r="F27" s="25" t="s">
        <v>27</v>
      </c>
      <c r="G27" s="25" t="s">
        <v>29</v>
      </c>
      <c r="H27" s="38">
        <f>MID(F27,1,2)*MID(G27,1,2)</f>
        <v>1500</v>
      </c>
      <c r="I27" s="42">
        <v>12.75</v>
      </c>
      <c r="J27" s="47">
        <v>32</v>
      </c>
      <c r="K27" s="39"/>
      <c r="L27" s="9"/>
      <c r="M27" s="9"/>
      <c r="N27" s="9"/>
      <c r="O27" s="86"/>
      <c r="P27" s="30">
        <f>IF(K27+L27+M27+N27=0,0,K27+L27+M27+N27)</f>
        <v>0</v>
      </c>
      <c r="Q27" s="31">
        <f>I27*P27</f>
        <v>0</v>
      </c>
      <c r="R27" s="31">
        <f>IF(MOD(K27,6)=0,(K27*I27)*0.02,0)+IF(MOD(L27,6)=0,(L27*I27)*0.02,0)+IF(MOD(M27,6)=0,(M27*I27)*0.02,0)+IF(MOD(N27,6)=0,(N27*I27)*0.02,0)</f>
        <v>0</v>
      </c>
      <c r="S27" s="31">
        <f t="shared" ref="S27:S29" si="5">Q27-R27</f>
        <v>0</v>
      </c>
      <c r="U27" s="7"/>
      <c r="V27" s="93"/>
      <c r="W27" s="93"/>
    </row>
    <row r="28" spans="2:23" ht="15.75" thickBot="1" x14ac:dyDescent="0.3">
      <c r="B28" s="50" t="s">
        <v>61</v>
      </c>
      <c r="C28" s="25" t="s">
        <v>24</v>
      </c>
      <c r="D28" s="25" t="s">
        <v>25</v>
      </c>
      <c r="E28" s="25" t="s">
        <v>30</v>
      </c>
      <c r="F28" s="25" t="s">
        <v>31</v>
      </c>
      <c r="G28" s="25" t="s">
        <v>28</v>
      </c>
      <c r="H28" s="38">
        <f>MID(F28,1,2)*MID(G28,1,2)</f>
        <v>1250</v>
      </c>
      <c r="I28" s="42">
        <v>11.25</v>
      </c>
      <c r="J28" s="45">
        <v>28.5</v>
      </c>
      <c r="K28" s="91"/>
      <c r="L28" s="9"/>
      <c r="M28" s="82"/>
      <c r="N28" s="9"/>
      <c r="O28" s="10"/>
      <c r="P28" s="30">
        <f>IF(L28+N28+O28=0,0,L28+N28+O28)</f>
        <v>0</v>
      </c>
      <c r="Q28" s="31">
        <f>I28*P28</f>
        <v>0</v>
      </c>
      <c r="R28" s="31">
        <f>IF(MOD(L28,6)=0,(L28*I28)*0.02,0)+IF(MOD(N28,6)=0,(N28*I28)*0.02,0)+IF(MOD(O28,6)=0,(O28*I28)*0.02,0)</f>
        <v>0</v>
      </c>
      <c r="S28" s="31">
        <f t="shared" si="5"/>
        <v>0</v>
      </c>
      <c r="U28" s="7"/>
      <c r="V28" s="93"/>
      <c r="W28" s="93"/>
    </row>
    <row r="29" spans="2:23" ht="15.75" thickBot="1" x14ac:dyDescent="0.3">
      <c r="B29" s="50" t="s">
        <v>62</v>
      </c>
      <c r="C29" s="25" t="s">
        <v>24</v>
      </c>
      <c r="D29" s="25" t="s">
        <v>25</v>
      </c>
      <c r="E29" s="25" t="s">
        <v>30</v>
      </c>
      <c r="F29" s="25" t="s">
        <v>31</v>
      </c>
      <c r="G29" s="25" t="s">
        <v>29</v>
      </c>
      <c r="H29" s="38">
        <f>MID(F29,1,2)*MID(G29,1,2)</f>
        <v>2500</v>
      </c>
      <c r="I29" s="42">
        <v>16.25</v>
      </c>
      <c r="J29" s="47">
        <v>40.25</v>
      </c>
      <c r="K29" s="85"/>
      <c r="L29" s="9"/>
      <c r="M29" s="82"/>
      <c r="N29" s="9"/>
      <c r="O29" s="10"/>
      <c r="P29" s="30">
        <f>IF(L29+N29+O29=0,0,L29+N29+O29)</f>
        <v>0</v>
      </c>
      <c r="Q29" s="31">
        <f>I29*P29</f>
        <v>0</v>
      </c>
      <c r="R29" s="31">
        <f>IF(MOD(L29,6)=0,(L29*I29)*0.02,0)+IF(MOD(N29,6)=0,(N29*I29)*0.02,0)+IF(MOD(O29,6)=0,(O29*I29)*0.02,0)</f>
        <v>0</v>
      </c>
      <c r="S29" s="31">
        <f t="shared" si="5"/>
        <v>0</v>
      </c>
      <c r="U29" s="7"/>
      <c r="V29" s="93"/>
      <c r="W29" s="93"/>
    </row>
    <row r="30" spans="2:23" ht="15.75" thickBot="1" x14ac:dyDescent="0.3">
      <c r="B30" s="26"/>
      <c r="C30" s="27"/>
      <c r="D30" s="27"/>
      <c r="E30" s="27"/>
      <c r="F30" s="27"/>
      <c r="G30" s="27"/>
      <c r="H30" s="34"/>
      <c r="I30" s="44"/>
      <c r="J30" s="49"/>
      <c r="K30" s="89"/>
      <c r="L30" s="89"/>
      <c r="M30" s="89"/>
      <c r="N30" s="89"/>
      <c r="O30" s="89"/>
      <c r="P30" s="35"/>
      <c r="Q30" s="27"/>
      <c r="R30" s="27"/>
      <c r="S30" s="34"/>
    </row>
    <row r="31" spans="2:23" ht="15.75" thickBot="1" x14ac:dyDescent="0.3">
      <c r="B31" s="50" t="s">
        <v>63</v>
      </c>
      <c r="C31" s="25" t="s">
        <v>24</v>
      </c>
      <c r="D31" s="25" t="s">
        <v>25</v>
      </c>
      <c r="E31" s="25" t="s">
        <v>32</v>
      </c>
      <c r="F31" s="25" t="s">
        <v>33</v>
      </c>
      <c r="G31" s="25" t="s">
        <v>28</v>
      </c>
      <c r="H31" s="38">
        <f>MID(F31,1,2)*MID(G31,1,2)</f>
        <v>500</v>
      </c>
      <c r="I31" s="42">
        <v>5</v>
      </c>
      <c r="J31" s="47">
        <v>10</v>
      </c>
      <c r="K31" s="39"/>
      <c r="L31" s="9"/>
      <c r="M31" s="9"/>
      <c r="N31" s="9"/>
      <c r="O31" s="86"/>
      <c r="P31" s="30">
        <f>IF(K31+L31+M31+N31=0,0,K31+L31+M31+N31)</f>
        <v>0</v>
      </c>
      <c r="Q31" s="31">
        <f>I31*P31</f>
        <v>0</v>
      </c>
      <c r="R31" s="31">
        <f>IF(MOD(K31,6)=0,(K31*I31)*0.02,0)+IF(MOD(L31,6)=0,(L31*I31)*0.02,0)+IF(MOD(M31,6)=0,(M31*I31)*0.02,0)+IF(MOD(N31,6)=0,(N31*I31)*0.02,0)</f>
        <v>0</v>
      </c>
      <c r="S31" s="31">
        <f>Q31-R31</f>
        <v>0</v>
      </c>
      <c r="U31" s="7"/>
      <c r="V31" s="93"/>
      <c r="W31" s="93"/>
    </row>
    <row r="32" spans="2:23" ht="6.75" customHeight="1" thickTop="1" thickBot="1" x14ac:dyDescent="0.3">
      <c r="B32" s="5"/>
      <c r="C32" s="5"/>
      <c r="D32" s="5"/>
      <c r="E32" s="5"/>
      <c r="F32" s="5"/>
      <c r="G32" s="5"/>
      <c r="H32" s="5"/>
      <c r="I32" s="40"/>
      <c r="J32" s="40"/>
      <c r="K32" s="20"/>
      <c r="L32" s="20"/>
      <c r="M32" s="20"/>
      <c r="N32" s="20"/>
      <c r="O32" s="20"/>
      <c r="P32" s="36"/>
      <c r="Q32" s="36"/>
      <c r="R32" s="36"/>
      <c r="S32" s="36"/>
    </row>
    <row r="33" spans="4:19" ht="15.75" thickBot="1" x14ac:dyDescent="0.3">
      <c r="D33" s="6"/>
      <c r="K33" s="6"/>
      <c r="O33" s="1" t="s">
        <v>42</v>
      </c>
      <c r="P33" s="37">
        <f>SUM(P12:P31)</f>
        <v>0</v>
      </c>
      <c r="Q33" s="31">
        <f>SUM(Q12:Q31)</f>
        <v>0</v>
      </c>
      <c r="R33" s="31">
        <f>SUM(R12:R31)</f>
        <v>0</v>
      </c>
      <c r="S33" s="31">
        <f>SUM(S12:S31)</f>
        <v>0</v>
      </c>
    </row>
    <row r="34" spans="4:19" x14ac:dyDescent="0.25">
      <c r="P34" s="4"/>
      <c r="Q34" s="4"/>
      <c r="R34" s="4"/>
    </row>
    <row r="35" spans="4:19" x14ac:dyDescent="0.25">
      <c r="S35" s="7"/>
    </row>
    <row r="49" spans="2:2" x14ac:dyDescent="0.25">
      <c r="B49" t="s">
        <v>75</v>
      </c>
    </row>
    <row r="50" spans="2:2" x14ac:dyDescent="0.25">
      <c r="B50" t="s">
        <v>74</v>
      </c>
    </row>
  </sheetData>
  <sheetProtection algorithmName="SHA-512" hashValue="BGBXGr0Y3FLeWUoXerF/adqXW8pKBcA8D91NtHAFyzo4+fL7CY1votGfYvNr+3eoCxnp3pos6kAaY1OgtYeO6g==" saltValue="O+g5L14Z7KzPF+h7iIWrMA==" spinCount="100000" sheet="1" objects="1" scenarios="1"/>
  <mergeCells count="8">
    <mergeCell ref="R6:S6"/>
    <mergeCell ref="K10:O10"/>
    <mergeCell ref="D8:G8"/>
    <mergeCell ref="O8:P8"/>
    <mergeCell ref="D6:I6"/>
    <mergeCell ref="D7:I7"/>
    <mergeCell ref="L6:P6"/>
    <mergeCell ref="L7:P7"/>
  </mergeCells>
  <hyperlinks>
    <hyperlink ref="M2" r:id="rId1" xr:uid="{9803EA2B-6946-4342-BBFF-576A960D3CA3}"/>
    <hyperlink ref="M4" r:id="rId2" xr:uid="{2D47E68D-959F-45DD-80D2-18186023222B}"/>
  </hyperlinks>
  <pageMargins left="0.25" right="0.25" top="0.75" bottom="0.75" header="0.3" footer="0.3"/>
  <pageSetup scale="69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xmlns="" id="ms-officescript%3A%2F%2Fonedrive_business_itemlink%2F01QRX65Q5JQAXN5W2U5VBLE6AJMUGHWBXT:ms-officescript%3A%2F%2Fonedrive_business_sharinglink%2Fu!aHR0cHM6Ly90aGVnZW5lc2lzd2VsbG5lc3MtbXkuc2hhcmVwb2ludC5jb20vOnU6L3AvcmFuZHlfcy9FYW1BTHQ3YlZPMUNzbmdKWlF4N0J2TUJmVXZpY09vbEhjcjhKNGZyaVFoanRB"/>
</scriptIds>
</file>

<file path=customXml/itemProps1.xml><?xml version="1.0" encoding="utf-8"?>
<ds:datastoreItem xmlns:ds="http://schemas.openxmlformats.org/officeDocument/2006/customXml" ds:itemID="{D73963AB-ABB2-4BA5-97C4-C8B44E75A924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Order</vt:lpstr>
      <vt:lpstr>'Sales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Randy Sabel</dc:creator>
  <cp:lastModifiedBy>Randy Sabel</cp:lastModifiedBy>
  <cp:lastPrinted>2024-08-27T18:20:11Z</cp:lastPrinted>
  <dcterms:created xsi:type="dcterms:W3CDTF">2024-06-07T13:42:52Z</dcterms:created>
  <dcterms:modified xsi:type="dcterms:W3CDTF">2025-01-08T18:06:12Z</dcterms:modified>
</cp:coreProperties>
</file>